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07FF1252-14D4-4D68-AF0F-7D0EE8DFA122}" xr6:coauthVersionLast="37" xr6:coauthVersionMax="37" xr10:uidLastSave="{00000000-0000-0000-0000-000000000000}"/>
  <bookViews>
    <workbookView xWindow="0" yWindow="0" windowWidth="28800" windowHeight="14025" activeTab="2" xr2:uid="{00000000-000D-0000-FFFF-FFFF00000000}"/>
  </bookViews>
  <sheets>
    <sheet name="определение цен оборудования" sheetId="1" r:id="rId1"/>
    <sheet name="расчет цены ПО по прайсу" sheetId="2" r:id="rId2"/>
    <sheet name="общ. стоимость мероприятия" sheetId="3" r:id="rId3"/>
  </sheets>
  <calcPr calcId="179021"/>
</workbook>
</file>

<file path=xl/calcChain.xml><?xml version="1.0" encoding="utf-8"?>
<calcChain xmlns="http://schemas.openxmlformats.org/spreadsheetml/2006/main">
  <c r="G7" i="3" l="1"/>
  <c r="G6" i="3"/>
  <c r="F8" i="3"/>
  <c r="F7" i="3"/>
  <c r="F6" i="3"/>
  <c r="C7" i="3"/>
  <c r="D7" i="3" s="1"/>
  <c r="C6" i="3"/>
  <c r="C22" i="1"/>
  <c r="G8" i="3" l="1"/>
  <c r="C8" i="3"/>
  <c r="D6" i="3"/>
  <c r="D8" i="3"/>
  <c r="C11" i="2"/>
  <c r="C13" i="2" l="1"/>
  <c r="C14" i="2" s="1"/>
  <c r="C16" i="2" s="1"/>
  <c r="C20" i="1"/>
  <c r="C13" i="1"/>
  <c r="C12" i="1"/>
  <c r="D10" i="1" s="1"/>
  <c r="C9" i="1" l="1"/>
  <c r="C8" i="1"/>
  <c r="C7" i="1"/>
  <c r="D5" i="1" l="1"/>
  <c r="D14" i="1" s="1"/>
  <c r="C23" i="1" s="1"/>
  <c r="C25" i="1" s="1"/>
</calcChain>
</file>

<file path=xl/sharedStrings.xml><?xml version="1.0" encoding="utf-8"?>
<sst xmlns="http://schemas.openxmlformats.org/spreadsheetml/2006/main" count="71" uniqueCount="53">
  <si>
    <t>Сервер</t>
  </si>
  <si>
    <t>Сервер 2U Supermicro SuperServer SYS-6029P-TR (2x Xeon Silver 4215R, 128Gb DDR4 ECC, 4x 960Gb SSD)</t>
  </si>
  <si>
    <t>Серверная платформа 2U Supermicro SuperServer 6029P-TR</t>
  </si>
  <si>
    <t>Цена платформы</t>
  </si>
  <si>
    <t>2 х Xeon Silver 4215: 2 х 50 799</t>
  </si>
  <si>
    <t>4 х Samsung DDR4 32Gb: 4 х 9851</t>
  </si>
  <si>
    <t>4 х SSD Samsung 960 ГБ: 4 х 13 599</t>
  </si>
  <si>
    <t>Серверная платформа Supermicro SYS-6019P-WTR  (2x Xeon Silver 4112)</t>
  </si>
  <si>
    <t>24 Ядра GTX 1660 Super INTEL XEON E5-2670v3 16G 240SSD 1000HDD</t>
  </si>
  <si>
    <t>Intel Core i7 8700 (Xeon E5 2670 V3), RAM 16 ГБ, SSD 512 ГБ, Radeon RX 580 (8 Гб)</t>
  </si>
  <si>
    <t>Intel Xeon E5-2670 v3, 16 ГБ DDR4, 1 ТБ HDD + 120 ГБ SSD, GeForce GTX 1660 SUPER</t>
  </si>
  <si>
    <t>Определение цен оборудования для работы с программным комплексом в рамках выполнения мероприятия инвестпрограммы</t>
  </si>
  <si>
    <t>предложение 1</t>
  </si>
  <si>
    <t>предложение 2</t>
  </si>
  <si>
    <t>предложение 3</t>
  </si>
  <si>
    <t>предложение 4</t>
  </si>
  <si>
    <t>предложение 5</t>
  </si>
  <si>
    <t>предложение 6</t>
  </si>
  <si>
    <t>Компьютер</t>
  </si>
  <si>
    <t>СРЕДНЯЯ ЦЕНА ПРЕДЛОЖЕНИЙ:</t>
  </si>
  <si>
    <t>Цена, руб с НДС</t>
  </si>
  <si>
    <t>предложение 2.1</t>
  </si>
  <si>
    <t>предложение 2.2</t>
  </si>
  <si>
    <t>предложение 2.3</t>
  </si>
  <si>
    <t>предложение 3.1</t>
  </si>
  <si>
    <t>предложение 3.2</t>
  </si>
  <si>
    <t>внутрь серверной платформы дополнительно устанавливается:</t>
  </si>
  <si>
    <t>Общая Цена, руб с НДС</t>
  </si>
  <si>
    <t>цена с НДС руб</t>
  </si>
  <si>
    <t>2.3.</t>
  </si>
  <si>
    <t>ПО Альфацентр многопольз версия с неогр кол-м счетчиков</t>
  </si>
  <si>
    <t>что приобретается</t>
  </si>
  <si>
    <t>4.2.</t>
  </si>
  <si>
    <t>4.3.</t>
  </si>
  <si>
    <t>4.4.1.</t>
  </si>
  <si>
    <t>4.4.3.</t>
  </si>
  <si>
    <t>доп. модуль</t>
  </si>
  <si>
    <t>№ п/п прайс листа</t>
  </si>
  <si>
    <t>6.10.</t>
  </si>
  <si>
    <t>тех поддержка</t>
  </si>
  <si>
    <t>4.5.</t>
  </si>
  <si>
    <t>ИТОГО</t>
  </si>
  <si>
    <t>с НДС</t>
  </si>
  <si>
    <t>без НДС</t>
  </si>
  <si>
    <t>коэфф дефлятор приведения к 2026 году</t>
  </si>
  <si>
    <t>Цены оборудования для работы с программным комплексом (средние цены).</t>
  </si>
  <si>
    <t xml:space="preserve">расчет приобретаемого ПО согласно Прайс-лист от 01.01.2025 ПО Альфацентр (меньшая цена в сравнении с ПИРАМИДА 2.0.) </t>
  </si>
  <si>
    <t xml:space="preserve">Цена приобретаемого ПО согласно Прайс-лист от 01.01.2025 ПО Альфацентр (миним.предложение) </t>
  </si>
  <si>
    <t>цена 2025 год, руб.</t>
  </si>
  <si>
    <t>компонент мероприятия</t>
  </si>
  <si>
    <t>№ п/п</t>
  </si>
  <si>
    <t>Расчет финансирования мероприятия "Приобретение автоматизированной информационно-измерительной системы учета э/э для опроса существующих и устанавливаемых счетчиков, хранения и анализа собранной информации, включая серверное и компьютерное оборудование." 
инвестпрограммы ООО "ПЭС" на 2026-2031 гг.</t>
  </si>
  <si>
    <t>цена 2026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</si>
</sst>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#,##0.00\ &quot;₽&quot;"/>
    <numFmt numFmtId="166" formatCode="_-* #,##0.00\ [$₽-419]_-;\-* #,##0.00\ [$₽-419]_-;_-* &quot;-&quot;??\ [$₽-419]_-;_-@_-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1" xfId="0" applyBorder="1" applyAlignment="1">
      <alignment vertical="center"/>
    </xf>
    <xf numFmtId="0" fontId="1" fillId="0" borderId="1" xfId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1" applyBorder="1" applyAlignment="1">
      <alignment wrapText="1"/>
    </xf>
    <xf numFmtId="0" fontId="0" fillId="0" borderId="10" xfId="0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1" fillId="0" borderId="13" xfId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1" fillId="0" borderId="4" xfId="1" applyBorder="1" applyAlignment="1">
      <alignment horizontal="left" vertical="center"/>
    </xf>
    <xf numFmtId="0" fontId="0" fillId="0" borderId="15" xfId="0" applyBorder="1"/>
    <xf numFmtId="164" fontId="0" fillId="0" borderId="16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2" borderId="25" xfId="0" applyFill="1" applyBorder="1"/>
    <xf numFmtId="0" fontId="0" fillId="2" borderId="26" xfId="0" applyFill="1" applyBorder="1"/>
    <xf numFmtId="4" fontId="2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14" xfId="0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/>
    </xf>
    <xf numFmtId="0" fontId="0" fillId="2" borderId="2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3" borderId="1" xfId="0" applyNumberFormat="1" applyFill="1" applyBorder="1" applyAlignment="1"/>
    <xf numFmtId="0" fontId="0" fillId="0" borderId="27" xfId="0" applyBorder="1" applyAlignment="1"/>
    <xf numFmtId="164" fontId="0" fillId="0" borderId="21" xfId="0" applyNumberFormat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6" fontId="2" fillId="4" borderId="1" xfId="0" applyNumberFormat="1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166" fontId="2" fillId="4" borderId="30" xfId="0" applyNumberFormat="1" applyFont="1" applyFill="1" applyBorder="1" applyAlignment="1">
      <alignment vertical="center" wrapText="1"/>
    </xf>
    <xf numFmtId="0" fontId="0" fillId="0" borderId="29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arket.yandex.ru/product--m393a4k40db3-cwe/1780092187?sku=764682049&amp;uniqueId=892410&amp;do-waremd5=zaTVUQNj302Npd30mN4igQ&amp;sponsored=1&amp;cpc=EVwpoilU0RMnv_5W1qh9yqBT2xLQsSNLUOWJGJ8pNLDqWh3wJLTgUuWPl6EwM4eYPMY8FZF9LKSkMFpYq-tP_X4xWUlKIFR_nOytAGnBCGgJX1gGd" TargetMode="External"/><Relationship Id="rId3" Type="http://schemas.openxmlformats.org/officeDocument/2006/relationships/hyperlink" Target="https://market.yandex.ru/product--superserver-6019p-wtr/1777926864?sku=674813688&amp;uniqueId=1000995&amp;do-waremd5=9QGcXucNhSROeXlEGCxBMQ&amp;cpc=r-e5ipRpUrkhll6lrk2vlErsFfuxmOaaHY8OSyBhrakavd7D0a2DXRlVxm1cdhd0qVMYHZGs40e__0V5Rw9Aztwm0Tg-7SUaC95fkM-e8RaAnjXfmn7GHts" TargetMode="External"/><Relationship Id="rId7" Type="http://schemas.openxmlformats.org/officeDocument/2006/relationships/hyperlink" Target="https://www.dns-shop.ru/product/7e2797e730822ff2/servernyj-processor-intel-xeon-silver-4215-oem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market.yandex.ru/product--servernaia-platforma-2u-supermicro-superserver-6029p-tr/1034881392?sku=103798226639&amp;uniqueId=56250028&amp;do-waremd5=0ht5e_0Gy0QoQjYw_kwaYw&amp;cpc=r-e5ipRpUrnIyE4_EIMdtuq4rEswvl1LriV6uPCGY7rOgDOHKBuF3-_kcAC5YcO4HuSGwi0uk0gHb3umg" TargetMode="External"/><Relationship Id="rId1" Type="http://schemas.openxmlformats.org/officeDocument/2006/relationships/hyperlink" Target="https://market.yandex.ru/product--server-2u-supermicro-superserver-sys-6029p-tr-2x-xeon-silver-4215r-128gb-ddr4-ecc-4x-960gb-ssd/1034978009?sku=103798335165&amp;uniqueId=56250028&amp;do-waremd5=C1TTFd5pl0n5odD3LKen3g&amp;cpc=FLiKhFLfsJr9ezx2zuO2JSuuKQeawAFDYtnGVpywaj" TargetMode="External"/><Relationship Id="rId6" Type="http://schemas.openxmlformats.org/officeDocument/2006/relationships/hyperlink" Target="https://market.yandex.ru/product--igrovoi-sistemnyi-blok-moshchnyi-igrovoi-kompiuter-intel-core-i7-8700-xeon-e5-2670-v3-ram-16-gb-ssd-512-gb-nvidia-geforce-gtx-1660-6-gb/924795439?sku=103706227729&amp;uniqueId=72225643&amp;do-waremd5=h8jOdkAA19DsQBNP0cSv6w&amp;cpc=9c" TargetMode="External"/><Relationship Id="rId11" Type="http://schemas.openxmlformats.org/officeDocument/2006/relationships/hyperlink" Target="https://www.dns-shop.ru/product/e68c1df831e2ed20/960-gb-servernyj-ssd-samsung-pm883-mz7lh960hajr-00005/" TargetMode="External"/><Relationship Id="rId5" Type="http://schemas.openxmlformats.org/officeDocument/2006/relationships/hyperlink" Target="https://market.yandex.ru/product--igrovoi-kompiuter-24-iadra-gtx-1660-super-intel-xeon-e5-2670v3-16g-240ssd-1000hdd-nastolnyi-pk/1824912339?sku=101970856765&amp;uniqueId=47894610&amp;do-waremd5=6pe04QfqVjpTPfo7PEpQfw&amp;cpc=9cz_UmJVsWrwE-gIPQ88979Erq-nTzEX0dAVT3Qfr7" TargetMode="External"/><Relationship Id="rId10" Type="http://schemas.openxmlformats.org/officeDocument/2006/relationships/hyperlink" Target="https://market.yandex.ru/product--m393a4k40db3-cwe/1780092187?sku=764682049&amp;uniqueId=892410&amp;do-waremd5=zaTVUQNj302Npd30mN4igQ&amp;sponsored=1&amp;cpc=EVwpoilU0RMnv_5W1qh9yqBT2xLQsSNLUOWJGJ8pNLDqWh3wJLTgUuWPl6EwM4eYPMY8FZF9LKSkMFpYq-tP_X4xWUlKIFR_nOytAGnBCGgJX1gGd" TargetMode="External"/><Relationship Id="rId4" Type="http://schemas.openxmlformats.org/officeDocument/2006/relationships/hyperlink" Target="https://market.yandex.ru/product--intel-i7-geforce-rtx-igrovoi-kompiuter-igrovoi-pk-sistemnyi-blok/662716615?sku=103524965472&amp;uniqueId=47894610&amp;do-waremd5=sOnBLt4wEWl5zRTxQlXJ8A&amp;cpc=fwROdea4HqpkYeFUitE82vEZHwZq_qmKABmDsoyN0_et4dQoGANUqcJldjY-enFPmp4z7wdFa" TargetMode="External"/><Relationship Id="rId9" Type="http://schemas.openxmlformats.org/officeDocument/2006/relationships/hyperlink" Target="https://www.dns-shop.ru/product/e68c1df831e2ed20/960-gb-servernyj-ssd-samsung-pm883-mz7lh960hajr-00005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workbookViewId="0">
      <selection activeCell="C24" sqref="C24:D24"/>
    </sheetView>
  </sheetViews>
  <sheetFormatPr defaultRowHeight="15" x14ac:dyDescent="0.25"/>
  <cols>
    <col min="1" max="1" width="19" customWidth="1"/>
    <col min="2" max="2" width="97.7109375" customWidth="1"/>
    <col min="3" max="3" width="20.140625" customWidth="1"/>
    <col min="4" max="4" width="15.140625" customWidth="1"/>
  </cols>
  <sheetData>
    <row r="1" spans="1:4" x14ac:dyDescent="0.25">
      <c r="B1" t="s">
        <v>11</v>
      </c>
    </row>
    <row r="2" spans="1:4" ht="15.75" thickBot="1" x14ac:dyDescent="0.3"/>
    <row r="3" spans="1:4" ht="30.75" thickBot="1" x14ac:dyDescent="0.3">
      <c r="A3" s="23" t="s">
        <v>0</v>
      </c>
      <c r="B3" s="24"/>
      <c r="C3" s="25" t="s">
        <v>3</v>
      </c>
      <c r="D3" s="33" t="s">
        <v>27</v>
      </c>
    </row>
    <row r="4" spans="1:4" ht="43.5" customHeight="1" thickBot="1" x14ac:dyDescent="0.3">
      <c r="A4" s="10" t="s">
        <v>12</v>
      </c>
      <c r="B4" s="11" t="s">
        <v>1</v>
      </c>
      <c r="C4" s="14"/>
      <c r="D4" s="19">
        <v>419000</v>
      </c>
    </row>
    <row r="5" spans="1:4" ht="60" customHeight="1" x14ac:dyDescent="0.25">
      <c r="A5" s="12" t="s">
        <v>13</v>
      </c>
      <c r="B5" s="13" t="s">
        <v>2</v>
      </c>
      <c r="C5" s="15">
        <v>250000</v>
      </c>
      <c r="D5" s="43">
        <f>SUM(C5:C9)</f>
        <v>445398</v>
      </c>
    </row>
    <row r="6" spans="1:4" x14ac:dyDescent="0.25">
      <c r="A6" s="5" t="s">
        <v>26</v>
      </c>
      <c r="B6" s="2"/>
      <c r="C6" s="16"/>
      <c r="D6" s="44"/>
    </row>
    <row r="7" spans="1:4" x14ac:dyDescent="0.25">
      <c r="A7" s="5" t="s">
        <v>21</v>
      </c>
      <c r="B7" s="4" t="s">
        <v>4</v>
      </c>
      <c r="C7" s="16">
        <f>2*50799</f>
        <v>101598</v>
      </c>
      <c r="D7" s="45"/>
    </row>
    <row r="8" spans="1:4" x14ac:dyDescent="0.25">
      <c r="A8" s="5" t="s">
        <v>22</v>
      </c>
      <c r="B8" s="4" t="s">
        <v>5</v>
      </c>
      <c r="C8" s="16">
        <f>4*9851</f>
        <v>39404</v>
      </c>
      <c r="D8" s="45"/>
    </row>
    <row r="9" spans="1:4" ht="15.75" thickBot="1" x14ac:dyDescent="0.3">
      <c r="A9" s="6" t="s">
        <v>23</v>
      </c>
      <c r="B9" s="7" t="s">
        <v>6</v>
      </c>
      <c r="C9" s="17">
        <f>4*13599</f>
        <v>54396</v>
      </c>
      <c r="D9" s="46"/>
    </row>
    <row r="10" spans="1:4" x14ac:dyDescent="0.25">
      <c r="A10" s="8" t="s">
        <v>14</v>
      </c>
      <c r="B10" s="9" t="s">
        <v>7</v>
      </c>
      <c r="C10" s="18">
        <v>321644</v>
      </c>
      <c r="D10" s="47">
        <f>SUM(C10:C13)</f>
        <v>415444</v>
      </c>
    </row>
    <row r="11" spans="1:4" x14ac:dyDescent="0.25">
      <c r="A11" s="5" t="s">
        <v>26</v>
      </c>
      <c r="B11" s="2"/>
      <c r="C11" s="16"/>
      <c r="D11" s="45"/>
    </row>
    <row r="12" spans="1:4" x14ac:dyDescent="0.25">
      <c r="A12" s="5" t="s">
        <v>24</v>
      </c>
      <c r="B12" s="4" t="s">
        <v>5</v>
      </c>
      <c r="C12" s="16">
        <f>4*9851</f>
        <v>39404</v>
      </c>
      <c r="D12" s="45"/>
    </row>
    <row r="13" spans="1:4" ht="15.75" thickBot="1" x14ac:dyDescent="0.3">
      <c r="A13" s="6" t="s">
        <v>25</v>
      </c>
      <c r="B13" s="7" t="s">
        <v>6</v>
      </c>
      <c r="C13" s="17">
        <f>4*13599</f>
        <v>54396</v>
      </c>
      <c r="D13" s="46"/>
    </row>
    <row r="14" spans="1:4" ht="27.75" customHeight="1" thickBot="1" x14ac:dyDescent="0.3">
      <c r="A14" s="20"/>
      <c r="B14" s="32" t="s">
        <v>19</v>
      </c>
      <c r="C14" s="21"/>
      <c r="D14" s="22">
        <f>(D4+D5+D10)/3</f>
        <v>426614</v>
      </c>
    </row>
    <row r="16" spans="1:4" ht="18.75" x14ac:dyDescent="0.3">
      <c r="A16" s="27" t="s">
        <v>18</v>
      </c>
      <c r="B16" s="28"/>
      <c r="C16" s="29" t="s">
        <v>20</v>
      </c>
    </row>
    <row r="17" spans="1:5" x14ac:dyDescent="0.25">
      <c r="A17" s="1" t="s">
        <v>15</v>
      </c>
      <c r="B17" s="26" t="s">
        <v>10</v>
      </c>
      <c r="C17" s="3">
        <v>50967</v>
      </c>
    </row>
    <row r="18" spans="1:5" x14ac:dyDescent="0.25">
      <c r="A18" s="1" t="s">
        <v>16</v>
      </c>
      <c r="B18" s="26" t="s">
        <v>8</v>
      </c>
      <c r="C18" s="3">
        <v>50983</v>
      </c>
    </row>
    <row r="19" spans="1:5" x14ac:dyDescent="0.25">
      <c r="A19" s="1" t="s">
        <v>17</v>
      </c>
      <c r="B19" s="26" t="s">
        <v>9</v>
      </c>
      <c r="C19" s="3">
        <v>49990</v>
      </c>
    </row>
    <row r="20" spans="1:5" x14ac:dyDescent="0.25">
      <c r="A20" s="30"/>
      <c r="B20" s="30" t="s">
        <v>19</v>
      </c>
      <c r="C20" s="31">
        <f>(C17+C18+C19)/3</f>
        <v>50646.666666666664</v>
      </c>
    </row>
    <row r="22" spans="1:5" x14ac:dyDescent="0.25">
      <c r="B22" s="40" t="s">
        <v>41</v>
      </c>
      <c r="C22" s="48">
        <f>C20+D14</f>
        <v>477260.66666666669</v>
      </c>
      <c r="D22" s="49"/>
      <c r="E22" t="s">
        <v>42</v>
      </c>
    </row>
    <row r="23" spans="1:5" x14ac:dyDescent="0.25">
      <c r="C23" s="48">
        <f>C22/1.2</f>
        <v>397717.22222222225</v>
      </c>
      <c r="D23" s="49"/>
      <c r="E23" t="s">
        <v>43</v>
      </c>
    </row>
    <row r="24" spans="1:5" x14ac:dyDescent="0.25">
      <c r="C24" s="50">
        <v>1.0529999999999999</v>
      </c>
      <c r="D24" s="50"/>
      <c r="E24" t="s">
        <v>44</v>
      </c>
    </row>
    <row r="25" spans="1:5" x14ac:dyDescent="0.25">
      <c r="C25" s="48">
        <f>C23*1.053</f>
        <v>418796.23499999999</v>
      </c>
      <c r="D25" s="49"/>
    </row>
  </sheetData>
  <mergeCells count="6">
    <mergeCell ref="D5:D9"/>
    <mergeCell ref="D10:D13"/>
    <mergeCell ref="C22:D22"/>
    <mergeCell ref="C23:D23"/>
    <mergeCell ref="C25:D25"/>
    <mergeCell ref="C24:D24"/>
  </mergeCells>
  <hyperlinks>
    <hyperlink ref="B4" r:id="rId1" xr:uid="{00000000-0004-0000-0000-000000000000}"/>
    <hyperlink ref="B5" r:id="rId2" xr:uid="{00000000-0004-0000-0000-000001000000}"/>
    <hyperlink ref="B10" r:id="rId3" xr:uid="{00000000-0004-0000-0000-000002000000}"/>
    <hyperlink ref="B17" r:id="rId4" xr:uid="{00000000-0004-0000-0000-000003000000}"/>
    <hyperlink ref="B18" r:id="rId5" xr:uid="{00000000-0004-0000-0000-000004000000}"/>
    <hyperlink ref="B19" r:id="rId6" xr:uid="{00000000-0004-0000-0000-000005000000}"/>
    <hyperlink ref="B7" r:id="rId7" xr:uid="{00000000-0004-0000-0000-000006000000}"/>
    <hyperlink ref="B8" r:id="rId8" xr:uid="{00000000-0004-0000-0000-000007000000}"/>
    <hyperlink ref="B9" r:id="rId9" xr:uid="{00000000-0004-0000-0000-000008000000}"/>
    <hyperlink ref="B12" r:id="rId10" xr:uid="{00000000-0004-0000-0000-000009000000}"/>
    <hyperlink ref="B13" r:id="rId11" xr:uid="{00000000-0004-0000-0000-00000A000000}"/>
  </hyperlinks>
  <pageMargins left="0.7" right="0.7" top="0.75" bottom="0.75" header="0.3" footer="0.3"/>
  <pageSetup paperSize="9"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B24" sqref="B24"/>
    </sheetView>
  </sheetViews>
  <sheetFormatPr defaultRowHeight="15" x14ac:dyDescent="0.25"/>
  <cols>
    <col min="1" max="1" width="16" customWidth="1"/>
    <col min="2" max="2" width="66.140625" customWidth="1"/>
    <col min="3" max="3" width="22" customWidth="1"/>
    <col min="4" max="4" width="39" customWidth="1"/>
  </cols>
  <sheetData>
    <row r="1" spans="1:4" ht="15.75" x14ac:dyDescent="0.25">
      <c r="A1" s="52" t="s">
        <v>46</v>
      </c>
      <c r="B1" s="53"/>
      <c r="C1" s="53"/>
      <c r="D1" s="53"/>
    </row>
    <row r="3" spans="1:4" ht="31.5" customHeight="1" x14ac:dyDescent="0.25">
      <c r="A3" s="39" t="s">
        <v>37</v>
      </c>
      <c r="B3" s="37" t="s">
        <v>31</v>
      </c>
      <c r="C3" s="37" t="s">
        <v>28</v>
      </c>
    </row>
    <row r="4" spans="1:4" x14ac:dyDescent="0.25">
      <c r="A4" s="34" t="s">
        <v>29</v>
      </c>
      <c r="B4" s="35" t="s">
        <v>30</v>
      </c>
      <c r="C4" s="36">
        <v>1322000</v>
      </c>
    </row>
    <row r="5" spans="1:4" x14ac:dyDescent="0.25">
      <c r="A5" s="34" t="s">
        <v>32</v>
      </c>
      <c r="B5" s="34" t="s">
        <v>36</v>
      </c>
      <c r="C5" s="36">
        <v>123000</v>
      </c>
    </row>
    <row r="6" spans="1:4" x14ac:dyDescent="0.25">
      <c r="A6" s="34" t="s">
        <v>33</v>
      </c>
      <c r="B6" s="34" t="s">
        <v>36</v>
      </c>
      <c r="C6" s="36">
        <v>83000</v>
      </c>
    </row>
    <row r="7" spans="1:4" x14ac:dyDescent="0.25">
      <c r="A7" s="34" t="s">
        <v>34</v>
      </c>
      <c r="B7" s="34" t="s">
        <v>36</v>
      </c>
      <c r="C7" s="36">
        <v>116000</v>
      </c>
    </row>
    <row r="8" spans="1:4" x14ac:dyDescent="0.25">
      <c r="A8" s="34" t="s">
        <v>35</v>
      </c>
      <c r="B8" s="34" t="s">
        <v>36</v>
      </c>
      <c r="C8" s="36">
        <v>36000</v>
      </c>
    </row>
    <row r="9" spans="1:4" x14ac:dyDescent="0.25">
      <c r="A9" s="34" t="s">
        <v>40</v>
      </c>
      <c r="B9" s="34" t="s">
        <v>36</v>
      </c>
      <c r="C9" s="36">
        <v>92000</v>
      </c>
    </row>
    <row r="10" spans="1:4" x14ac:dyDescent="0.25">
      <c r="A10" s="34" t="s">
        <v>38</v>
      </c>
      <c r="B10" s="34" t="s">
        <v>39</v>
      </c>
      <c r="C10" s="36">
        <v>90000</v>
      </c>
    </row>
    <row r="11" spans="1:4" x14ac:dyDescent="0.25">
      <c r="A11" s="37"/>
      <c r="B11" s="37" t="s">
        <v>41</v>
      </c>
      <c r="C11" s="38">
        <f>SUM(C4:C10)</f>
        <v>1862000</v>
      </c>
    </row>
    <row r="13" spans="1:4" x14ac:dyDescent="0.25">
      <c r="C13" s="41">
        <f>C11+D5</f>
        <v>1862000</v>
      </c>
      <c r="D13" t="s">
        <v>42</v>
      </c>
    </row>
    <row r="14" spans="1:4" x14ac:dyDescent="0.25">
      <c r="C14" s="41">
        <f>C13/1.2</f>
        <v>1551666.6666666667</v>
      </c>
      <c r="D14" t="s">
        <v>43</v>
      </c>
    </row>
    <row r="15" spans="1:4" x14ac:dyDescent="0.25">
      <c r="C15" s="42">
        <v>1.0529999999999999</v>
      </c>
      <c r="D15" t="s">
        <v>44</v>
      </c>
    </row>
    <row r="16" spans="1:4" x14ac:dyDescent="0.25">
      <c r="C16" s="41">
        <f>C14*1.053</f>
        <v>1633905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6CC8-ABC0-4B05-8FB1-DA433F5A7D9F}">
  <sheetPr>
    <pageSetUpPr fitToPage="1"/>
  </sheetPr>
  <dimension ref="A2:G8"/>
  <sheetViews>
    <sheetView tabSelected="1" workbookViewId="0">
      <selection activeCell="G8" sqref="G8"/>
    </sheetView>
  </sheetViews>
  <sheetFormatPr defaultRowHeight="15" x14ac:dyDescent="0.25"/>
  <cols>
    <col min="1" max="1" width="7.28515625" customWidth="1"/>
    <col min="2" max="2" width="74.28515625" customWidth="1"/>
    <col min="3" max="7" width="15.85546875" customWidth="1"/>
  </cols>
  <sheetData>
    <row r="2" spans="1:7" ht="46.5" customHeight="1" x14ac:dyDescent="0.25">
      <c r="A2" s="69" t="s">
        <v>51</v>
      </c>
      <c r="B2" s="69"/>
      <c r="C2" s="69"/>
      <c r="D2" s="69"/>
      <c r="E2" s="69"/>
      <c r="F2" s="69"/>
      <c r="G2" s="69"/>
    </row>
    <row r="4" spans="1:7" ht="30" customHeight="1" x14ac:dyDescent="0.25">
      <c r="A4" s="62" t="s">
        <v>50</v>
      </c>
      <c r="B4" s="62" t="s">
        <v>49</v>
      </c>
      <c r="C4" s="60" t="s">
        <v>48</v>
      </c>
      <c r="D4" s="61"/>
      <c r="E4" s="64" t="s">
        <v>44</v>
      </c>
      <c r="F4" s="60" t="s">
        <v>52</v>
      </c>
      <c r="G4" s="61"/>
    </row>
    <row r="5" spans="1:7" ht="30" customHeight="1" x14ac:dyDescent="0.25">
      <c r="A5" s="63"/>
      <c r="B5" s="63"/>
      <c r="C5" s="54" t="s">
        <v>42</v>
      </c>
      <c r="D5" s="54" t="s">
        <v>43</v>
      </c>
      <c r="E5" s="65"/>
      <c r="F5" s="54" t="s">
        <v>42</v>
      </c>
      <c r="G5" s="54" t="s">
        <v>43</v>
      </c>
    </row>
    <row r="6" spans="1:7" s="51" customFormat="1" ht="33.75" customHeight="1" x14ac:dyDescent="0.25">
      <c r="A6" s="55">
        <v>1</v>
      </c>
      <c r="B6" s="56" t="s">
        <v>45</v>
      </c>
      <c r="C6" s="57">
        <f>'определение цен оборудования'!C22:D22</f>
        <v>477260.66666666669</v>
      </c>
      <c r="D6" s="57">
        <f>C6/1.2</f>
        <v>397717.22222222225</v>
      </c>
      <c r="E6" s="67">
        <v>1.0529999999999999</v>
      </c>
      <c r="F6" s="57">
        <f>C6*E6</f>
        <v>502555.48200000002</v>
      </c>
      <c r="G6" s="57">
        <f>F6/1.2</f>
        <v>418796.23500000004</v>
      </c>
    </row>
    <row r="7" spans="1:7" s="51" customFormat="1" ht="33.75" customHeight="1" x14ac:dyDescent="0.25">
      <c r="A7" s="55">
        <v>2</v>
      </c>
      <c r="B7" s="56" t="s">
        <v>47</v>
      </c>
      <c r="C7" s="57">
        <f>'расчет цены ПО по прайсу'!C13</f>
        <v>1862000</v>
      </c>
      <c r="D7" s="57">
        <f>C7/1.2</f>
        <v>1551666.6666666667</v>
      </c>
      <c r="E7" s="68"/>
      <c r="F7" s="57">
        <f>C7*E6</f>
        <v>1960685.9999999998</v>
      </c>
      <c r="G7" s="57">
        <f>F7/1.2</f>
        <v>1633904.9999999998</v>
      </c>
    </row>
    <row r="8" spans="1:7" s="51" customFormat="1" ht="30" customHeight="1" x14ac:dyDescent="0.25">
      <c r="A8" s="54">
        <v>3</v>
      </c>
      <c r="B8" s="58" t="s">
        <v>41</v>
      </c>
      <c r="C8" s="59">
        <f>SUM(C6:C7)</f>
        <v>2339260.6666666665</v>
      </c>
      <c r="D8" s="59">
        <f>SUM(D6:D7)</f>
        <v>1949383.888888889</v>
      </c>
      <c r="E8" s="66"/>
      <c r="F8" s="59">
        <f>SUM(F6:F7)</f>
        <v>2463241.4819999998</v>
      </c>
      <c r="G8" s="59">
        <f>SUM(G6:G7)</f>
        <v>2052701.2349999999</v>
      </c>
    </row>
  </sheetData>
  <mergeCells count="7">
    <mergeCell ref="A2:G2"/>
    <mergeCell ref="C4:D4"/>
    <mergeCell ref="A4:A5"/>
    <mergeCell ref="B4:B5"/>
    <mergeCell ref="E4:E5"/>
    <mergeCell ref="E6:E7"/>
    <mergeCell ref="F4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определение цен оборудования</vt:lpstr>
      <vt:lpstr>расчет цены ПО по прайсу</vt:lpstr>
      <vt:lpstr>общ. стоимость 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2025-09-22T12:06:28Z</dcterms:modified>
</cp:coreProperties>
</file>